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codeName="ThisWorkbook"/>
  <mc:AlternateContent xmlns:mc="http://schemas.openxmlformats.org/markup-compatibility/2006">
    <mc:Choice Requires="x15">
      <x15ac:absPath xmlns:x15ac="http://schemas.microsoft.com/office/spreadsheetml/2010/11/ac" url="F:\HL\标准院\4-国标图集\2-变电所\送印稿\2024.7.13\"/>
    </mc:Choice>
  </mc:AlternateContent>
  <xr:revisionPtr revIDLastSave="0" documentId="13_ncr:1_{88199737-547F-43A5-8430-564A459AD681}" xr6:coauthVersionLast="47" xr6:coauthVersionMax="47" xr10:uidLastSave="{00000000-0000-0000-0000-000000000000}"/>
  <bookViews>
    <workbookView xWindow="3825" yWindow="2010" windowWidth="22275" windowHeight="13860" tabRatio="676" xr2:uid="{00000000-000D-0000-FFFF-FFFF00000000}"/>
  </bookViews>
  <sheets>
    <sheet name="变压器负荷计算书" sheetId="65" r:id="rId1"/>
  </sheets>
  <definedNames>
    <definedName name="_xlnm._FilterDatabase" localSheetId="0" hidden="1">变压器负荷计算书!$A$2:$K$55</definedName>
    <definedName name="_xlnm.Print_Area" localSheetId="0">变压器负荷计算书!$A$2:$K$45</definedName>
  </definedNames>
  <calcPr calcId="191029"/>
</workbook>
</file>

<file path=xl/calcChain.xml><?xml version="1.0" encoding="utf-8"?>
<calcChain xmlns="http://schemas.openxmlformats.org/spreadsheetml/2006/main">
  <c r="M44" i="65" l="1"/>
  <c r="M43" i="65"/>
  <c r="M40" i="65"/>
  <c r="M39" i="65"/>
  <c r="A39" i="65"/>
  <c r="A40" i="65" s="1"/>
  <c r="A42" i="65" s="1"/>
  <c r="A43" i="65" s="1"/>
  <c r="A44" i="65" s="1"/>
  <c r="A45" i="65" s="1"/>
  <c r="I37" i="65"/>
  <c r="H37" i="65"/>
  <c r="I36" i="65"/>
  <c r="H36" i="65"/>
  <c r="I35" i="65"/>
  <c r="H35" i="65"/>
  <c r="I34" i="65"/>
  <c r="H34" i="65"/>
  <c r="I33" i="65"/>
  <c r="H33" i="65"/>
  <c r="I32" i="65"/>
  <c r="H32" i="65"/>
  <c r="I31" i="65"/>
  <c r="H31" i="65"/>
  <c r="I30" i="65"/>
  <c r="H30" i="65"/>
  <c r="I29" i="65"/>
  <c r="H29" i="65"/>
  <c r="I28" i="65"/>
  <c r="H28" i="65"/>
  <c r="I27" i="65"/>
  <c r="H27" i="65"/>
  <c r="I26" i="65"/>
  <c r="H26" i="65"/>
  <c r="I25" i="65"/>
  <c r="H25" i="65"/>
  <c r="I24" i="65"/>
  <c r="H24" i="65"/>
  <c r="I23" i="65"/>
  <c r="H23" i="65"/>
  <c r="I22" i="65"/>
  <c r="H22" i="65"/>
  <c r="I21" i="65"/>
  <c r="H21" i="65"/>
  <c r="I20" i="65"/>
  <c r="H20" i="65"/>
  <c r="I19" i="65"/>
  <c r="H19" i="65"/>
  <c r="I18" i="65"/>
  <c r="H18" i="65"/>
  <c r="H17" i="65"/>
  <c r="D17" i="65"/>
  <c r="I17" i="65" s="1"/>
  <c r="I16" i="65"/>
  <c r="H16" i="65"/>
  <c r="I15" i="65"/>
  <c r="H15" i="65"/>
  <c r="I14" i="65"/>
  <c r="H14" i="65"/>
  <c r="I13" i="65"/>
  <c r="H13" i="65"/>
  <c r="I12" i="65"/>
  <c r="H12" i="65"/>
  <c r="I11" i="65"/>
  <c r="H11" i="65"/>
  <c r="I10" i="65"/>
  <c r="H10" i="65"/>
  <c r="I9" i="65"/>
  <c r="H9" i="65"/>
  <c r="I8" i="65"/>
  <c r="H8" i="65"/>
  <c r="I7" i="65"/>
  <c r="H7" i="65"/>
  <c r="I6" i="65"/>
  <c r="H6" i="65"/>
  <c r="J20" i="65" l="1"/>
  <c r="K20" i="65" s="1"/>
  <c r="J24" i="65"/>
  <c r="K24" i="65" s="1"/>
  <c r="J28" i="65"/>
  <c r="K28" i="65" s="1"/>
  <c r="J32" i="65"/>
  <c r="K32" i="65" s="1"/>
  <c r="J36" i="65"/>
  <c r="K36" i="65" s="1"/>
  <c r="J18" i="65"/>
  <c r="K18" i="65" s="1"/>
  <c r="J22" i="65"/>
  <c r="K22" i="65" s="1"/>
  <c r="J26" i="65"/>
  <c r="K26" i="65" s="1"/>
  <c r="J30" i="65"/>
  <c r="K30" i="65" s="1"/>
  <c r="J34" i="65"/>
  <c r="K34" i="65" s="1"/>
  <c r="I39" i="65"/>
  <c r="I40" i="65" s="1"/>
  <c r="J9" i="65"/>
  <c r="K9" i="65" s="1"/>
  <c r="J29" i="65"/>
  <c r="K29" i="65" s="1"/>
  <c r="J33" i="65"/>
  <c r="K33" i="65" s="1"/>
  <c r="J19" i="65"/>
  <c r="K19" i="65" s="1"/>
  <c r="J23" i="65"/>
  <c r="K23" i="65" s="1"/>
  <c r="J27" i="65"/>
  <c r="K27" i="65" s="1"/>
  <c r="J31" i="65"/>
  <c r="J35" i="65"/>
  <c r="K35" i="65" s="1"/>
  <c r="J17" i="65"/>
  <c r="K17" i="65" s="1"/>
  <c r="J7" i="65"/>
  <c r="K7" i="65" s="1"/>
  <c r="J11" i="65"/>
  <c r="K11" i="65" s="1"/>
  <c r="J13" i="65"/>
  <c r="K13" i="65" s="1"/>
  <c r="J15" i="65"/>
  <c r="K15" i="65" s="1"/>
  <c r="J21" i="65"/>
  <c r="K21" i="65" s="1"/>
  <c r="J37" i="65"/>
  <c r="K37" i="65" s="1"/>
  <c r="J25" i="65"/>
  <c r="K25" i="65" s="1"/>
  <c r="J6" i="65"/>
  <c r="K6" i="65" s="1"/>
  <c r="J8" i="65"/>
  <c r="K8" i="65" s="1"/>
  <c r="J10" i="65"/>
  <c r="K10" i="65" s="1"/>
  <c r="J12" i="65"/>
  <c r="K12" i="65" s="1"/>
  <c r="J14" i="65"/>
  <c r="K14" i="65" s="1"/>
  <c r="J16" i="65"/>
  <c r="K16" i="65" s="1"/>
  <c r="D39" i="65"/>
  <c r="M42" i="65"/>
  <c r="K31" i="65"/>
  <c r="I43" i="65" l="1"/>
  <c r="J39" i="65"/>
  <c r="F43" i="65" l="1"/>
  <c r="J40" i="65"/>
  <c r="K39" i="65"/>
  <c r="J43" i="65" l="1"/>
  <c r="K43" i="65" s="1"/>
  <c r="K40" i="65"/>
  <c r="G40" i="65" s="1"/>
  <c r="K45" i="65" l="1"/>
  <c r="G43" i="65"/>
</calcChain>
</file>

<file path=xl/sharedStrings.xml><?xml version="1.0" encoding="utf-8"?>
<sst xmlns="http://schemas.openxmlformats.org/spreadsheetml/2006/main" count="132" uniqueCount="94">
  <si>
    <t>变压器负荷计算示例——2000kVA单台变压器</t>
  </si>
  <si>
    <t>负荷等级</t>
  </si>
  <si>
    <t>是否消防负荷</t>
  </si>
  <si>
    <t>序号</t>
  </si>
  <si>
    <t>用电设备组</t>
  </si>
  <si>
    <t>计算系数</t>
  </si>
  <si>
    <t>计算负荷</t>
  </si>
  <si>
    <t>设备容量Pe（不含消防专用负荷）</t>
  </si>
  <si>
    <t>备用或消防专用负荷</t>
  </si>
  <si>
    <r>
      <rPr>
        <sz val="10"/>
        <rFont val="宋体"/>
        <charset val="134"/>
      </rPr>
      <t>需要系数</t>
    </r>
    <r>
      <rPr>
        <sz val="10"/>
        <rFont val="Times New Roman"/>
        <family val="1"/>
      </rPr>
      <t>(Kd)</t>
    </r>
  </si>
  <si>
    <r>
      <rPr>
        <sz val="10"/>
        <rFont val="Arial"/>
        <family val="2"/>
      </rPr>
      <t>cos</t>
    </r>
    <r>
      <rPr>
        <sz val="10"/>
        <rFont val="宋体"/>
        <charset val="134"/>
      </rPr>
      <t>φ</t>
    </r>
  </si>
  <si>
    <r>
      <rPr>
        <sz val="10"/>
        <rFont val="Arial"/>
        <family val="2"/>
      </rPr>
      <t>tg</t>
    </r>
    <r>
      <rPr>
        <sz val="10"/>
        <rFont val="宋体"/>
        <charset val="134"/>
      </rPr>
      <t>φ</t>
    </r>
  </si>
  <si>
    <r>
      <rPr>
        <sz val="10"/>
        <rFont val="宋体"/>
        <charset val="134"/>
      </rPr>
      <t>有功功率</t>
    </r>
    <r>
      <rPr>
        <sz val="10"/>
        <rFont val="Times New Roman"/>
        <family val="1"/>
      </rPr>
      <t>(Pc)</t>
    </r>
  </si>
  <si>
    <r>
      <rPr>
        <sz val="10"/>
        <rFont val="宋体"/>
        <charset val="134"/>
      </rPr>
      <t>无功功率</t>
    </r>
    <r>
      <rPr>
        <sz val="10"/>
        <rFont val="Times New Roman"/>
        <family val="1"/>
      </rPr>
      <t>(Qc)</t>
    </r>
  </si>
  <si>
    <r>
      <rPr>
        <sz val="10"/>
        <rFont val="宋体"/>
        <charset val="134"/>
      </rPr>
      <t>视在功率</t>
    </r>
    <r>
      <rPr>
        <sz val="10"/>
        <rFont val="Times New Roman"/>
        <family val="1"/>
      </rPr>
      <t>(Sc)</t>
    </r>
  </si>
  <si>
    <t>负荷类型</t>
  </si>
  <si>
    <t>配电箱编号</t>
  </si>
  <si>
    <t>kW</t>
  </si>
  <si>
    <t>kvar</t>
  </si>
  <si>
    <t>kVA</t>
  </si>
  <si>
    <r>
      <rPr>
        <sz val="10"/>
        <color rgb="FF000000"/>
        <rFont val="宋体"/>
        <charset val="134"/>
      </rPr>
      <t>地下车库照明</t>
    </r>
  </si>
  <si>
    <r>
      <rPr>
        <sz val="10"/>
        <color rgb="FF000000"/>
        <rFont val="宋体"/>
        <charset val="134"/>
      </rPr>
      <t>AL-B1-3~5</t>
    </r>
  </si>
  <si>
    <t>否</t>
  </si>
  <si>
    <r>
      <rPr>
        <sz val="10"/>
        <color rgb="FF000000"/>
        <rFont val="宋体"/>
        <charset val="134"/>
      </rPr>
      <t>1区照明</t>
    </r>
  </si>
  <si>
    <t>AL-B1,1,2-1</t>
  </si>
  <si>
    <r>
      <rPr>
        <sz val="10"/>
        <color rgb="FF000000"/>
        <rFont val="宋体"/>
        <charset val="134"/>
      </rPr>
      <t>AL-3,4,5-1</t>
    </r>
  </si>
  <si>
    <r>
      <rPr>
        <sz val="10"/>
        <color rgb="FF000000"/>
        <rFont val="宋体"/>
        <charset val="134"/>
      </rPr>
      <t>AL-6,7-1</t>
    </r>
  </si>
  <si>
    <r>
      <rPr>
        <sz val="10"/>
        <color rgb="FF000000"/>
        <rFont val="宋体"/>
        <charset val="134"/>
      </rPr>
      <t>3区照明</t>
    </r>
  </si>
  <si>
    <r>
      <rPr>
        <sz val="10"/>
        <color rgb="FF000000"/>
        <rFont val="宋体"/>
        <charset val="134"/>
      </rPr>
      <t>AL-1~3-3</t>
    </r>
  </si>
  <si>
    <r>
      <rPr>
        <sz val="10"/>
        <color rgb="FF000000"/>
        <rFont val="宋体"/>
        <charset val="134"/>
      </rPr>
      <t>AL-6,7-3</t>
    </r>
  </si>
  <si>
    <t>1区公共走道照明</t>
  </si>
  <si>
    <t>ALG-B1,1,2-1</t>
  </si>
  <si>
    <t>ALG-3~7-1</t>
  </si>
  <si>
    <t>3区公共走道照明</t>
  </si>
  <si>
    <t>ALG-1~6-1</t>
  </si>
  <si>
    <t>ALG-7~11-1</t>
  </si>
  <si>
    <t>泛光照明</t>
  </si>
  <si>
    <r>
      <rPr>
        <sz val="10"/>
        <color rgb="FF000000"/>
        <rFont val="宋体"/>
        <charset val="134"/>
      </rPr>
      <t>地面充电桩</t>
    </r>
  </si>
  <si>
    <t>AP-1-CDZ1</t>
  </si>
  <si>
    <r>
      <rPr>
        <sz val="10"/>
        <color rgb="FF000000"/>
        <rFont val="宋体"/>
        <charset val="134"/>
      </rPr>
      <t>1区屋面空调</t>
    </r>
  </si>
  <si>
    <r>
      <rPr>
        <sz val="10"/>
        <color rgb="FF000000"/>
        <rFont val="宋体"/>
        <charset val="134"/>
      </rPr>
      <t>AP-8-1KT1</t>
    </r>
  </si>
  <si>
    <r>
      <rPr>
        <sz val="10"/>
        <color rgb="FF000000"/>
        <rFont val="宋体"/>
        <charset val="134"/>
      </rPr>
      <t>AP-8-1KT2</t>
    </r>
  </si>
  <si>
    <r>
      <rPr>
        <sz val="10"/>
        <color rgb="FF000000"/>
        <rFont val="宋体"/>
        <charset val="134"/>
      </rPr>
      <t>3区屋面空调</t>
    </r>
  </si>
  <si>
    <r>
      <rPr>
        <sz val="10"/>
        <color rgb="FF000000"/>
        <rFont val="宋体"/>
        <charset val="134"/>
      </rPr>
      <t>AP-14-KT1</t>
    </r>
  </si>
  <si>
    <r>
      <rPr>
        <sz val="10"/>
        <color rgb="FF000000"/>
        <rFont val="宋体"/>
        <charset val="134"/>
      </rPr>
      <t>餐厅空调</t>
    </r>
  </si>
  <si>
    <r>
      <rPr>
        <sz val="10"/>
        <color rgb="FF000000"/>
        <rFont val="宋体"/>
        <charset val="134"/>
      </rPr>
      <t>AP-4-3DL</t>
    </r>
  </si>
  <si>
    <r>
      <rPr>
        <sz val="10"/>
        <color rgb="FF000000"/>
        <rFont val="宋体"/>
        <charset val="134"/>
      </rPr>
      <t>厨房电力</t>
    </r>
  </si>
  <si>
    <t>AP-1-CF1</t>
  </si>
  <si>
    <t>AP-1-CF3</t>
  </si>
  <si>
    <r>
      <rPr>
        <sz val="10"/>
        <color rgb="FF000000"/>
        <rFont val="宋体"/>
        <charset val="134"/>
      </rPr>
      <t>消防控制室</t>
    </r>
  </si>
  <si>
    <r>
      <rPr>
        <sz val="10"/>
        <color rgb="FF000000"/>
        <rFont val="宋体"/>
        <charset val="134"/>
      </rPr>
      <t>AT-1-XF</t>
    </r>
  </si>
  <si>
    <t>是</t>
  </si>
  <si>
    <r>
      <rPr>
        <sz val="10"/>
        <color rgb="FF000000"/>
        <rFont val="宋体"/>
        <charset val="134"/>
      </rPr>
      <t>安防控制室</t>
    </r>
  </si>
  <si>
    <r>
      <rPr>
        <sz val="10"/>
        <color rgb="FF000000"/>
        <rFont val="宋体"/>
        <charset val="134"/>
      </rPr>
      <t>AT-1-AF</t>
    </r>
  </si>
  <si>
    <r>
      <rPr>
        <sz val="10"/>
        <color rgb="FF000000"/>
        <rFont val="宋体"/>
        <charset val="134"/>
      </rPr>
      <t>2区电梯</t>
    </r>
  </si>
  <si>
    <r>
      <rPr>
        <sz val="10"/>
        <color rgb="FF000000"/>
        <rFont val="宋体"/>
        <charset val="134"/>
      </rPr>
      <t>AT-8-2DT1~3</t>
    </r>
  </si>
  <si>
    <r>
      <rPr>
        <sz val="10"/>
        <color rgb="FF000000"/>
        <rFont val="宋体"/>
        <charset val="134"/>
      </rPr>
      <t>3区电梯</t>
    </r>
  </si>
  <si>
    <r>
      <rPr>
        <sz val="10"/>
        <color rgb="FF000000"/>
        <rFont val="宋体"/>
        <charset val="134"/>
      </rPr>
      <t>AT-14-3DT</t>
    </r>
  </si>
  <si>
    <r>
      <rPr>
        <sz val="10"/>
        <color rgb="FF000000"/>
        <rFont val="宋体"/>
        <charset val="134"/>
      </rPr>
      <t>消防电梯</t>
    </r>
  </si>
  <si>
    <r>
      <rPr>
        <sz val="10"/>
        <color rgb="FF000000"/>
        <rFont val="宋体"/>
        <charset val="134"/>
      </rPr>
      <t>AT-8-2XDT1~2</t>
    </r>
  </si>
  <si>
    <t>所用电</t>
  </si>
  <si>
    <r>
      <rPr>
        <sz val="10"/>
        <color rgb="FF000000"/>
        <rFont val="宋体"/>
        <charset val="134"/>
      </rPr>
      <t>AT-B1-BD</t>
    </r>
  </si>
  <si>
    <r>
      <rPr>
        <sz val="10"/>
        <color rgb="FF000000"/>
        <rFont val="宋体"/>
        <charset val="134"/>
      </rPr>
      <t>事故风机</t>
    </r>
  </si>
  <si>
    <r>
      <rPr>
        <sz val="10"/>
        <color rgb="FF000000"/>
        <rFont val="宋体"/>
        <charset val="134"/>
      </rPr>
      <t>AT-SG1~3</t>
    </r>
  </si>
  <si>
    <r>
      <rPr>
        <sz val="10"/>
        <color rgb="FF000000"/>
        <rFont val="宋体"/>
        <charset val="134"/>
      </rPr>
      <t>生活水泵房</t>
    </r>
  </si>
  <si>
    <r>
      <rPr>
        <sz val="10"/>
        <color rgb="FF000000"/>
        <rFont val="宋体"/>
        <charset val="134"/>
      </rPr>
      <t>AT-B1-1GS</t>
    </r>
  </si>
  <si>
    <r>
      <rPr>
        <sz val="10"/>
        <color rgb="FF000000"/>
        <rFont val="宋体"/>
        <charset val="134"/>
      </rPr>
      <t>换热站</t>
    </r>
  </si>
  <si>
    <t>AT-B1-HR</t>
  </si>
  <si>
    <t>地下集水坑</t>
  </si>
  <si>
    <t>AT-SBz1</t>
  </si>
  <si>
    <r>
      <rPr>
        <sz val="10"/>
        <color rgb="FF000000"/>
        <rFont val="宋体"/>
        <charset val="134"/>
      </rPr>
      <t>消防水泵房</t>
    </r>
  </si>
  <si>
    <t>AT-B1-XFB</t>
  </si>
  <si>
    <t>1区消防专用风机</t>
  </si>
  <si>
    <t>AT-B1-1,2</t>
  </si>
  <si>
    <t>2区地上消防专用负荷</t>
  </si>
  <si>
    <t>AT-7-1,2</t>
  </si>
  <si>
    <t>应急照明</t>
  </si>
  <si>
    <t>合计</t>
  </si>
  <si>
    <t>一级负荷</t>
  </si>
  <si>
    <t>未包含备用或消防专用负荷</t>
  </si>
  <si>
    <t>二级负荷</t>
  </si>
  <si>
    <t>补偿电容器</t>
  </si>
  <si>
    <t>三级负荷</t>
  </si>
  <si>
    <t>补偿电容器后</t>
  </si>
  <si>
    <t>消防负荷</t>
  </si>
  <si>
    <t>含消防专用负荷</t>
  </si>
  <si>
    <t>选择变压器容量</t>
  </si>
  <si>
    <t>消防专用负荷</t>
  </si>
  <si>
    <t>负荷率</t>
  </si>
  <si>
    <t>使用说明：</t>
    <phoneticPr fontId="7" type="noConversion"/>
  </si>
  <si>
    <t>1. 表中黄色填充部分数值需要根据实际情况手动输入。</t>
    <phoneticPr fontId="7" type="noConversion"/>
  </si>
  <si>
    <t>2. 表中蓝色填充部分数值为根据手动输入的数值进行自动计算得到的过程数据。</t>
    <phoneticPr fontId="7" type="noConversion"/>
  </si>
  <si>
    <t>3. 表中红色填充部分数值为根据手动输入的数值进行自动计算得到的最终结果。</t>
    <phoneticPr fontId="7" type="noConversion"/>
  </si>
  <si>
    <t>4. 表中用电设备组数量可根据实际情况进行增减，请在序号32之前增加每行数据。</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</si>
</sst>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0_);[Red]\(0.00\)"/>
    <numFmt numFmtId="177" formatCode="0_ "/>
    <numFmt numFmtId="178" formatCode="0.00;[Red]0.00"/>
    <numFmt numFmtId="179" formatCode="&quot;&quot;&quot;同&quot;&quot;时&quot;&quot;系&quot;&quot;数&quot;\K&quot;Σ&quot;\p\=&quot;&quot;General"/>
    <numFmt numFmtId="180" formatCode="&quot;同&quot;&quot;时&quot;&quot;系&quot;&quot;数&quot;\K&quot;Σ&quot;\q\=General"/>
    <numFmt numFmtId="181" formatCode="0.0%"/>
  </numFmts>
  <fonts count="9" x14ac:knownFonts="1">
    <font>
      <sz val="12"/>
      <name val="宋体"/>
      <charset val="134"/>
    </font>
    <font>
      <sz val="10"/>
      <name val="宋体"/>
      <charset val="134"/>
    </font>
    <font>
      <b/>
      <sz val="10"/>
      <name val="宋体"/>
      <charset val="134"/>
    </font>
    <font>
      <sz val="10"/>
      <name val="Arial"/>
      <family val="2"/>
    </font>
    <font>
      <sz val="10"/>
      <color rgb="FF000000"/>
      <name val="宋体"/>
      <charset val="134"/>
    </font>
    <font>
      <b/>
      <sz val="10"/>
      <name val="Arial"/>
      <family val="2"/>
    </font>
    <font>
      <sz val="10"/>
      <name val="Times New Roman"/>
      <family val="1"/>
    </font>
    <font>
      <sz val="9"/>
      <name val="宋体"/>
      <charset val="134"/>
    </font>
    <font>
      <sz val="10"/>
      <name val="宋体"/>
      <family val="3"/>
      <charset val="134"/>
    </font>
  </fonts>
  <fills count="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s>
  <borders count="3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style="medium">
        <color auto="1"/>
      </left>
      <right style="thin">
        <color auto="1"/>
      </right>
      <top style="thin">
        <color auto="1"/>
      </top>
      <bottom/>
      <diagonal/>
    </border>
    <border>
      <left style="thin">
        <color auto="1"/>
      </left>
      <right style="medium">
        <color auto="1"/>
      </right>
      <top/>
      <bottom/>
      <diagonal/>
    </border>
    <border>
      <left style="thin">
        <color auto="1"/>
      </left>
      <right style="medium">
        <color auto="1"/>
      </right>
      <top style="medium">
        <color auto="1"/>
      </top>
      <bottom/>
      <diagonal/>
    </border>
    <border>
      <left style="thin">
        <color auto="1"/>
      </left>
      <right/>
      <top style="medium">
        <color auto="1"/>
      </top>
      <bottom style="thin">
        <color auto="1"/>
      </bottom>
      <diagonal/>
    </border>
    <border>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bottom style="medium">
        <color auto="1"/>
      </bottom>
      <diagonal/>
    </border>
  </borders>
  <cellStyleXfs count="1">
    <xf numFmtId="0" fontId="0" fillId="0" borderId="0">
      <alignment vertical="center"/>
    </xf>
  </cellStyleXfs>
  <cellXfs count="104">
    <xf numFmtId="0" fontId="0" fillId="0" borderId="0" xfId="0">
      <alignment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176" fontId="0" fillId="0" borderId="0" xfId="0" applyNumberFormat="1" applyAlignment="1" applyProtection="1">
      <alignment horizontal="center" vertical="center"/>
      <protection locked="0"/>
    </xf>
    <xf numFmtId="177" fontId="0" fillId="0" borderId="0" xfId="0" applyNumberFormat="1" applyAlignment="1" applyProtection="1">
      <alignment horizontal="center" vertical="center"/>
      <protection locked="0"/>
    </xf>
    <xf numFmtId="0" fontId="1" fillId="0" borderId="9" xfId="0" applyFont="1" applyBorder="1" applyAlignment="1" applyProtection="1">
      <alignment horizontal="center" vertical="center"/>
      <protection locked="0"/>
    </xf>
    <xf numFmtId="2" fontId="1" fillId="0" borderId="3" xfId="0" applyNumberFormat="1" applyFont="1" applyBorder="1" applyAlignment="1" applyProtection="1">
      <alignment horizontal="center" vertical="center"/>
      <protection locked="0"/>
    </xf>
    <xf numFmtId="177" fontId="1" fillId="0" borderId="3" xfId="0" applyNumberFormat="1" applyFont="1" applyBorder="1" applyAlignment="1" applyProtection="1">
      <alignment horizontal="center" vertical="center"/>
      <protection locked="0"/>
    </xf>
    <xf numFmtId="176" fontId="1" fillId="0" borderId="3" xfId="0" applyNumberFormat="1" applyFont="1" applyBorder="1" applyAlignment="1" applyProtection="1">
      <alignment horizontal="center" vertical="center" wrapText="1"/>
      <protection locked="0"/>
    </xf>
    <xf numFmtId="177" fontId="1" fillId="0" borderId="3" xfId="0" applyNumberFormat="1"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2" fontId="3" fillId="0" borderId="3" xfId="0" applyNumberFormat="1" applyFont="1" applyBorder="1" applyAlignment="1" applyProtection="1">
      <alignment horizontal="center" vertical="center" wrapText="1"/>
      <protection locked="0"/>
    </xf>
    <xf numFmtId="176" fontId="3" fillId="0" borderId="3" xfId="0" applyNumberFormat="1" applyFont="1" applyBorder="1" applyAlignment="1" applyProtection="1">
      <alignment horizontal="center" vertical="center"/>
      <protection locked="0"/>
    </xf>
    <xf numFmtId="177" fontId="3" fillId="0" borderId="3" xfId="0" applyNumberFormat="1"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2" fontId="3" fillId="0" borderId="3" xfId="0" applyNumberFormat="1"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177" fontId="2" fillId="2" borderId="3" xfId="0" applyNumberFormat="1"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2" fontId="2" fillId="2" borderId="3" xfId="0" applyNumberFormat="1" applyFont="1" applyFill="1" applyBorder="1" applyAlignment="1" applyProtection="1">
      <alignment horizontal="center" vertical="center"/>
      <protection locked="0"/>
    </xf>
    <xf numFmtId="178" fontId="3" fillId="3" borderId="3" xfId="0" applyNumberFormat="1" applyFont="1" applyFill="1" applyBorder="1" applyAlignment="1" applyProtection="1">
      <alignment horizontal="center" vertical="center"/>
      <protection locked="0"/>
    </xf>
    <xf numFmtId="0" fontId="1" fillId="2" borderId="3" xfId="0" applyFont="1" applyFill="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176" fontId="1" fillId="0" borderId="3" xfId="0" applyNumberFormat="1" applyFont="1" applyBorder="1" applyAlignment="1" applyProtection="1">
      <alignment horizontal="center" vertical="center"/>
      <protection locked="0"/>
    </xf>
    <xf numFmtId="176" fontId="5" fillId="4" borderId="3" xfId="0" applyNumberFormat="1" applyFont="1" applyFill="1" applyBorder="1" applyAlignment="1">
      <alignment horizontal="center" vertical="center"/>
    </xf>
    <xf numFmtId="177" fontId="5" fillId="0" borderId="3" xfId="0" applyNumberFormat="1" applyFont="1" applyBorder="1" applyAlignment="1" applyProtection="1">
      <alignment horizontal="center" vertical="center"/>
      <protection locked="0"/>
    </xf>
    <xf numFmtId="178" fontId="5" fillId="0" borderId="3" xfId="0" applyNumberFormat="1" applyFont="1" applyBorder="1" applyAlignment="1" applyProtection="1">
      <alignment horizontal="center" vertical="center"/>
      <protection locked="0"/>
    </xf>
    <xf numFmtId="179" fontId="1" fillId="2" borderId="3" xfId="0" applyNumberFormat="1" applyFont="1" applyFill="1" applyBorder="1" applyAlignment="1" applyProtection="1">
      <alignment horizontal="center" vertical="center" wrapText="1"/>
      <protection locked="0"/>
    </xf>
    <xf numFmtId="180" fontId="1" fillId="2" borderId="3" xfId="0" applyNumberFormat="1" applyFont="1" applyFill="1" applyBorder="1" applyAlignment="1" applyProtection="1">
      <alignment horizontal="center" vertical="center" wrapText="1"/>
      <protection locked="0"/>
    </xf>
    <xf numFmtId="176" fontId="2" fillId="0" borderId="3" xfId="0" applyNumberFormat="1" applyFont="1" applyBorder="1" applyAlignment="1" applyProtection="1">
      <alignment horizontal="center" vertical="center"/>
      <protection locked="0"/>
    </xf>
    <xf numFmtId="177" fontId="2" fillId="0" borderId="3" xfId="0" applyNumberFormat="1" applyFont="1" applyBorder="1" applyAlignment="1" applyProtection="1">
      <alignment horizontal="center" vertical="center"/>
      <protection locked="0"/>
    </xf>
    <xf numFmtId="176" fontId="5" fillId="0" borderId="3" xfId="0" applyNumberFormat="1" applyFont="1" applyBorder="1" applyAlignment="1" applyProtection="1">
      <alignment horizontal="center" vertical="center"/>
      <protection locked="0"/>
    </xf>
    <xf numFmtId="178" fontId="5" fillId="4" borderId="3" xfId="0" applyNumberFormat="1" applyFont="1" applyFill="1" applyBorder="1" applyAlignment="1">
      <alignment horizontal="center" vertical="center"/>
    </xf>
    <xf numFmtId="0" fontId="3" fillId="0" borderId="15" xfId="0" applyFont="1" applyBorder="1" applyAlignment="1" applyProtection="1">
      <alignment horizontal="center" vertical="center"/>
      <protection locked="0"/>
    </xf>
    <xf numFmtId="2" fontId="1" fillId="0" borderId="16" xfId="0" applyNumberFormat="1" applyFont="1" applyBorder="1" applyAlignment="1" applyProtection="1">
      <alignment horizontal="center" vertical="center"/>
      <protection locked="0"/>
    </xf>
    <xf numFmtId="176" fontId="3" fillId="0" borderId="16" xfId="0" applyNumberFormat="1" applyFont="1" applyBorder="1" applyAlignment="1" applyProtection="1">
      <alignment horizontal="center" vertical="center"/>
      <protection locked="0"/>
    </xf>
    <xf numFmtId="177" fontId="3" fillId="0" borderId="16" xfId="0" applyNumberFormat="1" applyFont="1" applyBorder="1" applyAlignment="1" applyProtection="1">
      <alignment horizontal="center" vertical="center"/>
      <protection locked="0"/>
    </xf>
    <xf numFmtId="0" fontId="3" fillId="0" borderId="16" xfId="0" applyFont="1" applyBorder="1" applyAlignment="1" applyProtection="1">
      <alignment horizontal="center" vertical="center"/>
      <protection locked="0"/>
    </xf>
    <xf numFmtId="2" fontId="1" fillId="0" borderId="3" xfId="0" applyNumberFormat="1" applyFont="1" applyBorder="1" applyAlignment="1" applyProtection="1">
      <alignment horizontal="center" vertical="center" wrapText="1"/>
      <protection locked="0"/>
    </xf>
    <xf numFmtId="2" fontId="1" fillId="0" borderId="1" xfId="0" applyNumberFormat="1" applyFont="1" applyBorder="1" applyAlignment="1" applyProtection="1">
      <alignment horizontal="center" vertical="center" wrapText="1"/>
      <protection locked="0"/>
    </xf>
    <xf numFmtId="2" fontId="3" fillId="0" borderId="1" xfId="0" applyNumberFormat="1" applyFont="1" applyBorder="1" applyAlignment="1" applyProtection="1">
      <alignment horizontal="center" vertical="center"/>
      <protection locked="0"/>
    </xf>
    <xf numFmtId="178" fontId="5" fillId="3" borderId="13" xfId="0" applyNumberFormat="1" applyFont="1" applyFill="1"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2" borderId="13" xfId="0" applyFill="1" applyBorder="1" applyAlignment="1" applyProtection="1">
      <alignment horizontal="center" vertical="center"/>
      <protection locked="0"/>
    </xf>
    <xf numFmtId="0" fontId="1" fillId="0" borderId="13" xfId="0" applyFont="1"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176" fontId="5" fillId="3" borderId="3" xfId="0" applyNumberFormat="1" applyFont="1" applyFill="1" applyBorder="1" applyAlignment="1">
      <alignment horizontal="center" vertical="center"/>
    </xf>
    <xf numFmtId="2" fontId="5" fillId="3" borderId="13" xfId="0" applyNumberFormat="1" applyFont="1" applyFill="1" applyBorder="1" applyAlignment="1">
      <alignment horizontal="center" vertical="center"/>
    </xf>
    <xf numFmtId="0" fontId="0" fillId="4" borderId="13" xfId="0" applyFill="1" applyBorder="1" applyAlignment="1">
      <alignment horizontal="center" vertical="center"/>
    </xf>
    <xf numFmtId="178" fontId="5" fillId="3" borderId="3" xfId="0" applyNumberFormat="1" applyFont="1" applyFill="1" applyBorder="1" applyAlignment="1">
      <alignment horizontal="center" vertical="center"/>
    </xf>
    <xf numFmtId="178" fontId="5" fillId="2" borderId="3" xfId="0" applyNumberFormat="1" applyFont="1" applyFill="1" applyBorder="1" applyAlignment="1" applyProtection="1">
      <alignment horizontal="center" vertical="center"/>
      <protection locked="0"/>
    </xf>
    <xf numFmtId="2" fontId="5" fillId="0" borderId="13" xfId="0" applyNumberFormat="1" applyFont="1" applyBorder="1" applyAlignment="1" applyProtection="1">
      <alignment horizontal="center" vertical="center"/>
      <protection locked="0"/>
    </xf>
    <xf numFmtId="2" fontId="5" fillId="4" borderId="13" xfId="0" applyNumberFormat="1" applyFont="1" applyFill="1" applyBorder="1" applyAlignment="1">
      <alignment horizontal="center" vertical="center"/>
    </xf>
    <xf numFmtId="2" fontId="5" fillId="2" borderId="13" xfId="0" applyNumberFormat="1" applyFont="1" applyFill="1"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4" borderId="17" xfId="0" applyFill="1" applyBorder="1" applyAlignment="1">
      <alignment horizontal="center" vertical="center"/>
    </xf>
    <xf numFmtId="178" fontId="3" fillId="0" borderId="16" xfId="0" applyNumberFormat="1" applyFont="1" applyBorder="1" applyAlignment="1" applyProtection="1">
      <alignment horizontal="center" vertical="center"/>
      <protection locked="0"/>
    </xf>
    <xf numFmtId="181" fontId="5" fillId="4" borderId="17" xfId="0" applyNumberFormat="1" applyFont="1" applyFill="1" applyBorder="1" applyAlignment="1">
      <alignment horizontal="center" vertical="center"/>
    </xf>
    <xf numFmtId="0" fontId="0" fillId="0" borderId="31"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2" fontId="2" fillId="0" borderId="7" xfId="0" applyNumberFormat="1" applyFont="1" applyBorder="1" applyAlignment="1" applyProtection="1">
      <alignment horizontal="center" vertical="center"/>
      <protection locked="0"/>
    </xf>
    <xf numFmtId="2" fontId="2" fillId="0" borderId="8" xfId="0" applyNumberFormat="1" applyFont="1" applyBorder="1" applyAlignment="1" applyProtection="1">
      <alignment horizontal="center" vertical="center"/>
      <protection locked="0"/>
    </xf>
    <xf numFmtId="177" fontId="2" fillId="0" borderId="8" xfId="0" applyNumberFormat="1" applyFont="1" applyBorder="1" applyAlignment="1" applyProtection="1">
      <alignment horizontal="center" vertical="center"/>
      <protection locked="0"/>
    </xf>
    <xf numFmtId="2" fontId="2" fillId="0" borderId="26" xfId="0" applyNumberFormat="1" applyFont="1" applyBorder="1" applyAlignment="1" applyProtection="1">
      <alignment horizontal="center" vertical="center"/>
      <protection locked="0"/>
    </xf>
    <xf numFmtId="2" fontId="1" fillId="0" borderId="3" xfId="0" applyNumberFormat="1" applyFont="1" applyBorder="1" applyAlignment="1" applyProtection="1">
      <alignment horizontal="center" vertical="center"/>
      <protection locked="0"/>
    </xf>
    <xf numFmtId="177" fontId="1" fillId="0" borderId="3" xfId="0" applyNumberFormat="1" applyFont="1" applyBorder="1" applyAlignment="1" applyProtection="1">
      <alignment horizontal="center" vertical="center"/>
      <protection locked="0"/>
    </xf>
    <xf numFmtId="2" fontId="1" fillId="0" borderId="1" xfId="0" applyNumberFormat="1" applyFont="1"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178" fontId="5" fillId="0" borderId="4" xfId="0" applyNumberFormat="1" applyFont="1" applyBorder="1" applyAlignment="1" applyProtection="1">
      <alignment horizontal="center" vertical="center"/>
      <protection locked="0"/>
    </xf>
    <xf numFmtId="178" fontId="5" fillId="0" borderId="6" xfId="0" applyNumberFormat="1" applyFont="1" applyBorder="1" applyAlignment="1" applyProtection="1">
      <alignment horizontal="center" vertical="center"/>
      <protection locked="0"/>
    </xf>
    <xf numFmtId="178" fontId="5" fillId="3" borderId="4" xfId="0" applyNumberFormat="1" applyFont="1" applyFill="1" applyBorder="1" applyAlignment="1">
      <alignment horizontal="center" vertical="center"/>
    </xf>
    <xf numFmtId="178" fontId="5" fillId="3" borderId="6" xfId="0" applyNumberFormat="1" applyFont="1" applyFill="1" applyBorder="1" applyAlignment="1">
      <alignment horizontal="center" vertical="center"/>
    </xf>
    <xf numFmtId="0" fontId="0" fillId="0" borderId="22"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1" fillId="0" borderId="0" xfId="0" applyFont="1" applyAlignment="1" applyProtection="1">
      <alignment horizontal="left" vertical="center"/>
      <protection locked="0"/>
    </xf>
    <xf numFmtId="0" fontId="1" fillId="0" borderId="9" xfId="0" applyFont="1" applyBorder="1" applyAlignment="1" applyProtection="1">
      <alignment horizontal="center" vertical="center"/>
      <protection locked="0"/>
    </xf>
    <xf numFmtId="0" fontId="3" fillId="0" borderId="23" xfId="0"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1" fillId="0" borderId="4"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176" fontId="5" fillId="0" borderId="4" xfId="0" applyNumberFormat="1" applyFont="1" applyBorder="1" applyAlignment="1" applyProtection="1">
      <alignment horizontal="center" vertical="center"/>
      <protection locked="0"/>
    </xf>
    <xf numFmtId="176" fontId="5" fillId="0" borderId="6" xfId="0" applyNumberFormat="1" applyFont="1" applyBorder="1" applyAlignment="1" applyProtection="1">
      <alignment horizontal="center" vertical="center"/>
      <protection locked="0"/>
    </xf>
    <xf numFmtId="177" fontId="5" fillId="0" borderId="4" xfId="0" applyNumberFormat="1" applyFont="1" applyBorder="1" applyAlignment="1" applyProtection="1">
      <alignment horizontal="center" vertical="center"/>
      <protection locked="0"/>
    </xf>
    <xf numFmtId="177" fontId="5" fillId="0" borderId="6" xfId="0" applyNumberFormat="1" applyFont="1" applyBorder="1" applyAlignment="1" applyProtection="1">
      <alignment horizontal="center" vertical="center"/>
      <protection locked="0"/>
    </xf>
    <xf numFmtId="0" fontId="1" fillId="0" borderId="28" xfId="0" applyFont="1" applyBorder="1" applyAlignment="1" applyProtection="1">
      <alignment horizontal="left" vertical="center"/>
      <protection locked="0"/>
    </xf>
    <xf numFmtId="0" fontId="1" fillId="0" borderId="29" xfId="0" applyFont="1" applyBorder="1" applyAlignment="1" applyProtection="1">
      <alignment horizontal="left" vertical="center"/>
      <protection locked="0"/>
    </xf>
    <xf numFmtId="0" fontId="1" fillId="0" borderId="30" xfId="0" applyFont="1" applyBorder="1" applyAlignment="1" applyProtection="1">
      <alignment horizontal="left" vertical="center"/>
      <protection locked="0"/>
    </xf>
    <xf numFmtId="0" fontId="1" fillId="0" borderId="9" xfId="0" applyFont="1" applyBorder="1" applyAlignment="1" applyProtection="1">
      <alignment horizontal="left" vertical="center"/>
      <protection locked="0"/>
    </xf>
    <xf numFmtId="0" fontId="1" fillId="0" borderId="3" xfId="0" applyFont="1" applyBorder="1" applyAlignment="1" applyProtection="1">
      <alignment horizontal="left" vertical="center"/>
      <protection locked="0"/>
    </xf>
    <xf numFmtId="0" fontId="1" fillId="0" borderId="13" xfId="0" applyFont="1" applyBorder="1" applyAlignment="1" applyProtection="1">
      <alignment horizontal="left" vertical="center"/>
      <protection locked="0"/>
    </xf>
    <xf numFmtId="0" fontId="1" fillId="0" borderId="18" xfId="0" applyFont="1" applyBorder="1" applyAlignment="1" applyProtection="1">
      <alignment horizontal="left" vertical="center"/>
      <protection locked="0"/>
    </xf>
    <xf numFmtId="0" fontId="1" fillId="0" borderId="2" xfId="0" applyFont="1" applyBorder="1" applyAlignment="1" applyProtection="1">
      <alignment horizontal="left" vertical="center"/>
      <protection locked="0"/>
    </xf>
    <xf numFmtId="0" fontId="1" fillId="0" borderId="19" xfId="0" applyFont="1" applyBorder="1" applyAlignment="1" applyProtection="1">
      <alignment horizontal="left" vertical="center"/>
      <protection locked="0"/>
    </xf>
    <xf numFmtId="0" fontId="1" fillId="0" borderId="11" xfId="0" applyFont="1" applyBorder="1" applyAlignment="1" applyProtection="1">
      <alignment horizontal="left" vertical="center"/>
      <protection locked="0"/>
    </xf>
    <xf numFmtId="0" fontId="1" fillId="0" borderId="14" xfId="0" applyFont="1" applyBorder="1" applyAlignment="1" applyProtection="1">
      <alignment horizontal="left" vertical="center"/>
      <protection locked="0"/>
    </xf>
    <xf numFmtId="0" fontId="8" fillId="0" borderId="10" xfId="0" applyFont="1" applyBorder="1" applyAlignment="1" applyProtection="1">
      <alignment horizontal="left" vertical="center"/>
      <protection locked="0"/>
    </xf>
  </cellXfs>
  <cellStyles count="1">
    <cellStyle name="常规"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55"/>
  <sheetViews>
    <sheetView tabSelected="1" zoomScaleNormal="100" workbookViewId="0">
      <pane ySplit="4" topLeftCell="A28" activePane="bottomLeft" state="frozen"/>
      <selection pane="bottomLeft" activeCell="J52" sqref="J52"/>
    </sheetView>
  </sheetViews>
  <sheetFormatPr defaultColWidth="9" defaultRowHeight="14.25" x14ac:dyDescent="0.15"/>
  <cols>
    <col min="1" max="1" width="3.625" style="2" customWidth="1"/>
    <col min="2" max="2" width="18.875" style="2" customWidth="1"/>
    <col min="3" max="3" width="13.875" style="2" customWidth="1"/>
    <col min="4" max="4" width="14.25" style="3" customWidth="1"/>
    <col min="5" max="5" width="12.5" style="4" customWidth="1"/>
    <col min="6" max="6" width="7.375" style="2" customWidth="1"/>
    <col min="7" max="7" width="5.25" style="2" customWidth="1"/>
    <col min="8" max="8" width="4.75" style="2" customWidth="1"/>
    <col min="9" max="10" width="8.125" style="2" customWidth="1"/>
    <col min="11" max="11" width="7.625" style="2" customWidth="1"/>
    <col min="12" max="12" width="12.25" style="2" customWidth="1"/>
    <col min="13" max="13" width="13.125" style="2" customWidth="1"/>
    <col min="14" max="14" width="13.125" style="1" customWidth="1"/>
    <col min="15" max="15" width="12.75" style="1"/>
    <col min="16" max="16384" width="9" style="1"/>
  </cols>
  <sheetData>
    <row r="2" spans="1:13" ht="21" customHeight="1" x14ac:dyDescent="0.15">
      <c r="A2" s="62" t="s">
        <v>0</v>
      </c>
      <c r="B2" s="63"/>
      <c r="C2" s="63"/>
      <c r="D2" s="63"/>
      <c r="E2" s="64"/>
      <c r="F2" s="63"/>
      <c r="G2" s="63"/>
      <c r="H2" s="63"/>
      <c r="I2" s="63"/>
      <c r="J2" s="63"/>
      <c r="K2" s="65"/>
      <c r="L2" s="75" t="s">
        <v>1</v>
      </c>
      <c r="M2" s="78" t="s">
        <v>2</v>
      </c>
    </row>
    <row r="3" spans="1:13" ht="19.149999999999999" customHeight="1" x14ac:dyDescent="0.15">
      <c r="A3" s="83" t="s">
        <v>3</v>
      </c>
      <c r="B3" s="66" t="s">
        <v>4</v>
      </c>
      <c r="C3" s="66"/>
      <c r="D3" s="66" t="s">
        <v>5</v>
      </c>
      <c r="E3" s="67"/>
      <c r="F3" s="66"/>
      <c r="G3" s="66"/>
      <c r="H3" s="66"/>
      <c r="I3" s="66" t="s">
        <v>6</v>
      </c>
      <c r="J3" s="66"/>
      <c r="K3" s="68"/>
      <c r="L3" s="76"/>
      <c r="M3" s="79"/>
    </row>
    <row r="4" spans="1:13" ht="24.75" x14ac:dyDescent="0.15">
      <c r="A4" s="83"/>
      <c r="B4" s="66"/>
      <c r="C4" s="66"/>
      <c r="D4" s="8" t="s">
        <v>7</v>
      </c>
      <c r="E4" s="9" t="s">
        <v>8</v>
      </c>
      <c r="F4" s="10" t="s">
        <v>9</v>
      </c>
      <c r="G4" s="11" t="s">
        <v>10</v>
      </c>
      <c r="H4" s="11" t="s">
        <v>11</v>
      </c>
      <c r="I4" s="39" t="s">
        <v>12</v>
      </c>
      <c r="J4" s="39" t="s">
        <v>13</v>
      </c>
      <c r="K4" s="40" t="s">
        <v>14</v>
      </c>
      <c r="L4" s="76"/>
      <c r="M4" s="79"/>
    </row>
    <row r="5" spans="1:13" x14ac:dyDescent="0.15">
      <c r="A5" s="83"/>
      <c r="B5" s="6" t="s">
        <v>15</v>
      </c>
      <c r="C5" s="6" t="s">
        <v>16</v>
      </c>
      <c r="D5" s="12" t="s">
        <v>17</v>
      </c>
      <c r="E5" s="13"/>
      <c r="F5" s="14"/>
      <c r="G5" s="15"/>
      <c r="H5" s="15"/>
      <c r="I5" s="15" t="s">
        <v>17</v>
      </c>
      <c r="J5" s="15" t="s">
        <v>18</v>
      </c>
      <c r="K5" s="41" t="s">
        <v>19</v>
      </c>
      <c r="L5" s="77"/>
      <c r="M5" s="80"/>
    </row>
    <row r="6" spans="1:13" x14ac:dyDescent="0.15">
      <c r="A6" s="16">
        <v>1</v>
      </c>
      <c r="B6" s="17" t="s">
        <v>20</v>
      </c>
      <c r="C6" s="17" t="s">
        <v>21</v>
      </c>
      <c r="D6" s="17">
        <v>120</v>
      </c>
      <c r="E6" s="18"/>
      <c r="F6" s="19">
        <v>0.5</v>
      </c>
      <c r="G6" s="20">
        <v>0.9</v>
      </c>
      <c r="H6" s="21">
        <f t="shared" ref="H6:H37" si="0">TRUNC(TAN(ACOS(G6)),2)</f>
        <v>0.48</v>
      </c>
      <c r="I6" s="21">
        <f t="shared" ref="I6:I37" si="1">D6*F6</f>
        <v>60</v>
      </c>
      <c r="J6" s="21">
        <f t="shared" ref="J6:J37" si="2">I6*H6</f>
        <v>28.799999999999997</v>
      </c>
      <c r="K6" s="42">
        <f t="shared" ref="K6:K37" si="3">SQRT(SUMSQ(I6,J6))</f>
        <v>66.554038194537824</v>
      </c>
      <c r="L6" s="43">
        <v>3</v>
      </c>
      <c r="M6" s="44" t="s">
        <v>22</v>
      </c>
    </row>
    <row r="7" spans="1:13" x14ac:dyDescent="0.15">
      <c r="A7" s="16">
        <v>2</v>
      </c>
      <c r="B7" s="17" t="s">
        <v>23</v>
      </c>
      <c r="C7" s="17" t="s">
        <v>24</v>
      </c>
      <c r="D7" s="17">
        <v>150</v>
      </c>
      <c r="E7" s="18"/>
      <c r="F7" s="19">
        <v>0.5</v>
      </c>
      <c r="G7" s="20">
        <v>0.9</v>
      </c>
      <c r="H7" s="21">
        <f t="shared" si="0"/>
        <v>0.48</v>
      </c>
      <c r="I7" s="21">
        <f t="shared" si="1"/>
        <v>75</v>
      </c>
      <c r="J7" s="21">
        <f t="shared" si="2"/>
        <v>36</v>
      </c>
      <c r="K7" s="42">
        <f t="shared" si="3"/>
        <v>83.192547743172284</v>
      </c>
      <c r="L7" s="43">
        <v>3</v>
      </c>
      <c r="M7" s="44" t="s">
        <v>22</v>
      </c>
    </row>
    <row r="8" spans="1:13" x14ac:dyDescent="0.15">
      <c r="A8" s="16">
        <v>3</v>
      </c>
      <c r="B8" s="17" t="s">
        <v>23</v>
      </c>
      <c r="C8" s="17" t="s">
        <v>25</v>
      </c>
      <c r="D8" s="17">
        <v>180</v>
      </c>
      <c r="E8" s="18"/>
      <c r="F8" s="19">
        <v>0.5</v>
      </c>
      <c r="G8" s="20">
        <v>0.9</v>
      </c>
      <c r="H8" s="21">
        <f t="shared" si="0"/>
        <v>0.48</v>
      </c>
      <c r="I8" s="21">
        <f t="shared" si="1"/>
        <v>90</v>
      </c>
      <c r="J8" s="21">
        <f t="shared" si="2"/>
        <v>43.199999999999996</v>
      </c>
      <c r="K8" s="42">
        <f t="shared" si="3"/>
        <v>99.831057291806744</v>
      </c>
      <c r="L8" s="43">
        <v>3</v>
      </c>
      <c r="M8" s="44" t="s">
        <v>22</v>
      </c>
    </row>
    <row r="9" spans="1:13" x14ac:dyDescent="0.15">
      <c r="A9" s="16">
        <v>4</v>
      </c>
      <c r="B9" s="17" t="s">
        <v>23</v>
      </c>
      <c r="C9" s="17" t="s">
        <v>26</v>
      </c>
      <c r="D9" s="17">
        <v>120</v>
      </c>
      <c r="E9" s="18"/>
      <c r="F9" s="19">
        <v>0.5</v>
      </c>
      <c r="G9" s="20">
        <v>0.9</v>
      </c>
      <c r="H9" s="21">
        <f t="shared" si="0"/>
        <v>0.48</v>
      </c>
      <c r="I9" s="21">
        <f t="shared" si="1"/>
        <v>60</v>
      </c>
      <c r="J9" s="21">
        <f t="shared" si="2"/>
        <v>28.799999999999997</v>
      </c>
      <c r="K9" s="42">
        <f t="shared" si="3"/>
        <v>66.554038194537824</v>
      </c>
      <c r="L9" s="43">
        <v>3</v>
      </c>
      <c r="M9" s="44" t="s">
        <v>22</v>
      </c>
    </row>
    <row r="10" spans="1:13" x14ac:dyDescent="0.15">
      <c r="A10" s="16">
        <v>5</v>
      </c>
      <c r="B10" s="17" t="s">
        <v>27</v>
      </c>
      <c r="C10" s="17" t="s">
        <v>28</v>
      </c>
      <c r="D10" s="17">
        <v>180</v>
      </c>
      <c r="E10" s="18"/>
      <c r="F10" s="19">
        <v>0.5</v>
      </c>
      <c r="G10" s="20">
        <v>0.9</v>
      </c>
      <c r="H10" s="21">
        <f t="shared" si="0"/>
        <v>0.48</v>
      </c>
      <c r="I10" s="21">
        <f t="shared" si="1"/>
        <v>90</v>
      </c>
      <c r="J10" s="21">
        <f t="shared" si="2"/>
        <v>43.199999999999996</v>
      </c>
      <c r="K10" s="42">
        <f t="shared" si="3"/>
        <v>99.831057291806744</v>
      </c>
      <c r="L10" s="43">
        <v>3</v>
      </c>
      <c r="M10" s="44" t="s">
        <v>22</v>
      </c>
    </row>
    <row r="11" spans="1:13" x14ac:dyDescent="0.15">
      <c r="A11" s="16">
        <v>6</v>
      </c>
      <c r="B11" s="17" t="s">
        <v>27</v>
      </c>
      <c r="C11" s="17" t="s">
        <v>29</v>
      </c>
      <c r="D11" s="17">
        <v>120</v>
      </c>
      <c r="E11" s="18"/>
      <c r="F11" s="19">
        <v>0.5</v>
      </c>
      <c r="G11" s="20">
        <v>0.9</v>
      </c>
      <c r="H11" s="21">
        <f t="shared" si="0"/>
        <v>0.48</v>
      </c>
      <c r="I11" s="21">
        <f t="shared" si="1"/>
        <v>60</v>
      </c>
      <c r="J11" s="21">
        <f t="shared" si="2"/>
        <v>28.799999999999997</v>
      </c>
      <c r="K11" s="42">
        <f t="shared" si="3"/>
        <v>66.554038194537824</v>
      </c>
      <c r="L11" s="43">
        <v>3</v>
      </c>
      <c r="M11" s="44" t="s">
        <v>22</v>
      </c>
    </row>
    <row r="12" spans="1:13" x14ac:dyDescent="0.15">
      <c r="A12" s="16">
        <v>7</v>
      </c>
      <c r="B12" s="17" t="s">
        <v>30</v>
      </c>
      <c r="C12" s="17" t="s">
        <v>31</v>
      </c>
      <c r="D12" s="17">
        <v>36</v>
      </c>
      <c r="E12" s="18"/>
      <c r="F12" s="19">
        <v>0.5</v>
      </c>
      <c r="G12" s="20">
        <v>0.9</v>
      </c>
      <c r="H12" s="21">
        <f t="shared" si="0"/>
        <v>0.48</v>
      </c>
      <c r="I12" s="21">
        <f t="shared" si="1"/>
        <v>18</v>
      </c>
      <c r="J12" s="21">
        <f t="shared" si="2"/>
        <v>8.64</v>
      </c>
      <c r="K12" s="42">
        <f t="shared" si="3"/>
        <v>19.96621145836135</v>
      </c>
      <c r="L12" s="43">
        <v>2</v>
      </c>
      <c r="M12" s="44" t="s">
        <v>22</v>
      </c>
    </row>
    <row r="13" spans="1:13" x14ac:dyDescent="0.15">
      <c r="A13" s="16">
        <v>8</v>
      </c>
      <c r="B13" s="17" t="s">
        <v>30</v>
      </c>
      <c r="C13" s="17" t="s">
        <v>32</v>
      </c>
      <c r="D13" s="17">
        <v>60</v>
      </c>
      <c r="E13" s="18"/>
      <c r="F13" s="19">
        <v>0.5</v>
      </c>
      <c r="G13" s="20">
        <v>0.9</v>
      </c>
      <c r="H13" s="21">
        <f t="shared" si="0"/>
        <v>0.48</v>
      </c>
      <c r="I13" s="21">
        <f t="shared" si="1"/>
        <v>30</v>
      </c>
      <c r="J13" s="21">
        <f t="shared" si="2"/>
        <v>14.399999999999999</v>
      </c>
      <c r="K13" s="42">
        <f t="shared" si="3"/>
        <v>33.277019097268912</v>
      </c>
      <c r="L13" s="43">
        <v>2</v>
      </c>
      <c r="M13" s="44" t="s">
        <v>22</v>
      </c>
    </row>
    <row r="14" spans="1:13" x14ac:dyDescent="0.15">
      <c r="A14" s="16">
        <v>9</v>
      </c>
      <c r="B14" s="17" t="s">
        <v>33</v>
      </c>
      <c r="C14" s="17" t="s">
        <v>34</v>
      </c>
      <c r="D14" s="17">
        <v>72</v>
      </c>
      <c r="E14" s="18"/>
      <c r="F14" s="19">
        <v>0.5</v>
      </c>
      <c r="G14" s="20">
        <v>0.9</v>
      </c>
      <c r="H14" s="21">
        <f t="shared" si="0"/>
        <v>0.48</v>
      </c>
      <c r="I14" s="21">
        <f t="shared" si="1"/>
        <v>36</v>
      </c>
      <c r="J14" s="21">
        <f t="shared" si="2"/>
        <v>17.28</v>
      </c>
      <c r="K14" s="42">
        <f t="shared" si="3"/>
        <v>39.9324229167227</v>
      </c>
      <c r="L14" s="43">
        <v>2</v>
      </c>
      <c r="M14" s="44" t="s">
        <v>22</v>
      </c>
    </row>
    <row r="15" spans="1:13" x14ac:dyDescent="0.15">
      <c r="A15" s="16">
        <v>10</v>
      </c>
      <c r="B15" s="17" t="s">
        <v>33</v>
      </c>
      <c r="C15" s="17" t="s">
        <v>35</v>
      </c>
      <c r="D15" s="17">
        <v>60</v>
      </c>
      <c r="E15" s="18"/>
      <c r="F15" s="19">
        <v>0.5</v>
      </c>
      <c r="G15" s="20">
        <v>0.9</v>
      </c>
      <c r="H15" s="21">
        <f t="shared" si="0"/>
        <v>0.48</v>
      </c>
      <c r="I15" s="21">
        <f t="shared" si="1"/>
        <v>30</v>
      </c>
      <c r="J15" s="21">
        <f t="shared" si="2"/>
        <v>14.399999999999999</v>
      </c>
      <c r="K15" s="42">
        <f t="shared" si="3"/>
        <v>33.277019097268912</v>
      </c>
      <c r="L15" s="43">
        <v>2</v>
      </c>
      <c r="M15" s="44" t="s">
        <v>22</v>
      </c>
    </row>
    <row r="16" spans="1:13" x14ac:dyDescent="0.15">
      <c r="A16" s="16">
        <v>11</v>
      </c>
      <c r="B16" s="22" t="s">
        <v>36</v>
      </c>
      <c r="C16" s="22"/>
      <c r="D16" s="20"/>
      <c r="E16" s="18">
        <v>50</v>
      </c>
      <c r="F16" s="19">
        <v>0.7</v>
      </c>
      <c r="G16" s="20">
        <v>0.9</v>
      </c>
      <c r="H16" s="21">
        <f t="shared" si="0"/>
        <v>0.48</v>
      </c>
      <c r="I16" s="21">
        <f t="shared" si="1"/>
        <v>0</v>
      </c>
      <c r="J16" s="21">
        <f t="shared" si="2"/>
        <v>0</v>
      </c>
      <c r="K16" s="42">
        <f t="shared" si="3"/>
        <v>0</v>
      </c>
      <c r="L16" s="43">
        <v>3</v>
      </c>
      <c r="M16" s="44" t="s">
        <v>22</v>
      </c>
    </row>
    <row r="17" spans="1:13" x14ac:dyDescent="0.15">
      <c r="A17" s="16">
        <v>12</v>
      </c>
      <c r="B17" s="17" t="s">
        <v>37</v>
      </c>
      <c r="C17" s="17" t="s">
        <v>38</v>
      </c>
      <c r="D17" s="17">
        <f>7*24</f>
        <v>168</v>
      </c>
      <c r="E17" s="18"/>
      <c r="F17" s="19">
        <v>0.4</v>
      </c>
      <c r="G17" s="20">
        <v>0.85</v>
      </c>
      <c r="H17" s="21">
        <f t="shared" si="0"/>
        <v>0.61</v>
      </c>
      <c r="I17" s="21">
        <f t="shared" si="1"/>
        <v>67.2</v>
      </c>
      <c r="J17" s="21">
        <f t="shared" si="2"/>
        <v>40.991999999999997</v>
      </c>
      <c r="K17" s="42">
        <f t="shared" si="3"/>
        <v>78.715843792720662</v>
      </c>
      <c r="L17" s="43">
        <v>3</v>
      </c>
      <c r="M17" s="44" t="s">
        <v>22</v>
      </c>
    </row>
    <row r="18" spans="1:13" x14ac:dyDescent="0.15">
      <c r="A18" s="16">
        <v>13</v>
      </c>
      <c r="B18" s="17" t="s">
        <v>39</v>
      </c>
      <c r="C18" s="17" t="s">
        <v>40</v>
      </c>
      <c r="D18" s="17">
        <v>150</v>
      </c>
      <c r="E18" s="18"/>
      <c r="F18" s="19">
        <v>0.75</v>
      </c>
      <c r="G18" s="20">
        <v>0.8</v>
      </c>
      <c r="H18" s="21">
        <f t="shared" si="0"/>
        <v>0.75</v>
      </c>
      <c r="I18" s="21">
        <f t="shared" si="1"/>
        <v>112.5</v>
      </c>
      <c r="J18" s="21">
        <f t="shared" si="2"/>
        <v>84.375</v>
      </c>
      <c r="K18" s="42">
        <f t="shared" si="3"/>
        <v>140.625</v>
      </c>
      <c r="L18" s="43">
        <v>3</v>
      </c>
      <c r="M18" s="44" t="s">
        <v>22</v>
      </c>
    </row>
    <row r="19" spans="1:13" x14ac:dyDescent="0.15">
      <c r="A19" s="16">
        <v>14</v>
      </c>
      <c r="B19" s="17" t="s">
        <v>39</v>
      </c>
      <c r="C19" s="17" t="s">
        <v>41</v>
      </c>
      <c r="D19" s="17">
        <v>150</v>
      </c>
      <c r="E19" s="18"/>
      <c r="F19" s="19">
        <v>0.75</v>
      </c>
      <c r="G19" s="20">
        <v>0.8</v>
      </c>
      <c r="H19" s="21">
        <f t="shared" si="0"/>
        <v>0.75</v>
      </c>
      <c r="I19" s="21">
        <f t="shared" si="1"/>
        <v>112.5</v>
      </c>
      <c r="J19" s="21">
        <f t="shared" si="2"/>
        <v>84.375</v>
      </c>
      <c r="K19" s="42">
        <f t="shared" si="3"/>
        <v>140.625</v>
      </c>
      <c r="L19" s="43">
        <v>3</v>
      </c>
      <c r="M19" s="44" t="s">
        <v>22</v>
      </c>
    </row>
    <row r="20" spans="1:13" x14ac:dyDescent="0.15">
      <c r="A20" s="16">
        <v>15</v>
      </c>
      <c r="B20" s="17" t="s">
        <v>42</v>
      </c>
      <c r="C20" s="17" t="s">
        <v>43</v>
      </c>
      <c r="D20" s="17">
        <v>172</v>
      </c>
      <c r="E20" s="18"/>
      <c r="F20" s="19">
        <v>0.75</v>
      </c>
      <c r="G20" s="20">
        <v>0.8</v>
      </c>
      <c r="H20" s="21">
        <f t="shared" si="0"/>
        <v>0.75</v>
      </c>
      <c r="I20" s="21">
        <f t="shared" si="1"/>
        <v>129</v>
      </c>
      <c r="J20" s="21">
        <f t="shared" si="2"/>
        <v>96.75</v>
      </c>
      <c r="K20" s="42">
        <f t="shared" si="3"/>
        <v>161.25</v>
      </c>
      <c r="L20" s="43">
        <v>3</v>
      </c>
      <c r="M20" s="44" t="s">
        <v>22</v>
      </c>
    </row>
    <row r="21" spans="1:13" x14ac:dyDescent="0.15">
      <c r="A21" s="16">
        <v>16</v>
      </c>
      <c r="B21" s="17" t="s">
        <v>44</v>
      </c>
      <c r="C21" s="17" t="s">
        <v>45</v>
      </c>
      <c r="D21" s="17">
        <v>160</v>
      </c>
      <c r="E21" s="18"/>
      <c r="F21" s="19">
        <v>0.75</v>
      </c>
      <c r="G21" s="20">
        <v>0.8</v>
      </c>
      <c r="H21" s="21">
        <f t="shared" si="0"/>
        <v>0.75</v>
      </c>
      <c r="I21" s="21">
        <f t="shared" si="1"/>
        <v>120</v>
      </c>
      <c r="J21" s="21">
        <f t="shared" si="2"/>
        <v>90</v>
      </c>
      <c r="K21" s="42">
        <f t="shared" si="3"/>
        <v>150</v>
      </c>
      <c r="L21" s="43">
        <v>3</v>
      </c>
      <c r="M21" s="44" t="s">
        <v>22</v>
      </c>
    </row>
    <row r="22" spans="1:13" x14ac:dyDescent="0.15">
      <c r="A22" s="16">
        <v>17</v>
      </c>
      <c r="B22" s="17" t="s">
        <v>46</v>
      </c>
      <c r="C22" s="17" t="s">
        <v>47</v>
      </c>
      <c r="D22" s="17">
        <v>180</v>
      </c>
      <c r="E22" s="18"/>
      <c r="F22" s="19">
        <v>0.6</v>
      </c>
      <c r="G22" s="20">
        <v>0.85</v>
      </c>
      <c r="H22" s="21">
        <f t="shared" si="0"/>
        <v>0.61</v>
      </c>
      <c r="I22" s="21">
        <f t="shared" si="1"/>
        <v>108</v>
      </c>
      <c r="J22" s="21">
        <f t="shared" si="2"/>
        <v>65.88</v>
      </c>
      <c r="K22" s="42">
        <f t="shared" si="3"/>
        <v>126.50760609544392</v>
      </c>
      <c r="L22" s="43">
        <v>2</v>
      </c>
      <c r="M22" s="44" t="s">
        <v>22</v>
      </c>
    </row>
    <row r="23" spans="1:13" x14ac:dyDescent="0.15">
      <c r="A23" s="16">
        <v>18</v>
      </c>
      <c r="B23" s="17" t="s">
        <v>46</v>
      </c>
      <c r="C23" s="17" t="s">
        <v>48</v>
      </c>
      <c r="D23" s="17">
        <v>180</v>
      </c>
      <c r="E23" s="18"/>
      <c r="F23" s="19">
        <v>0.6</v>
      </c>
      <c r="G23" s="20">
        <v>0.85</v>
      </c>
      <c r="H23" s="21">
        <f t="shared" si="0"/>
        <v>0.61</v>
      </c>
      <c r="I23" s="21">
        <f t="shared" si="1"/>
        <v>108</v>
      </c>
      <c r="J23" s="21">
        <f t="shared" si="2"/>
        <v>65.88</v>
      </c>
      <c r="K23" s="42">
        <f t="shared" si="3"/>
        <v>126.50760609544392</v>
      </c>
      <c r="L23" s="43">
        <v>2</v>
      </c>
      <c r="M23" s="44" t="s">
        <v>22</v>
      </c>
    </row>
    <row r="24" spans="1:13" x14ac:dyDescent="0.15">
      <c r="A24" s="16">
        <v>19</v>
      </c>
      <c r="B24" s="17" t="s">
        <v>49</v>
      </c>
      <c r="C24" s="17" t="s">
        <v>50</v>
      </c>
      <c r="D24" s="17">
        <v>30</v>
      </c>
      <c r="E24" s="18"/>
      <c r="F24" s="19">
        <v>0.8</v>
      </c>
      <c r="G24" s="20">
        <v>0.9</v>
      </c>
      <c r="H24" s="21">
        <f t="shared" si="0"/>
        <v>0.48</v>
      </c>
      <c r="I24" s="21">
        <f t="shared" si="1"/>
        <v>24</v>
      </c>
      <c r="J24" s="21">
        <f t="shared" si="2"/>
        <v>11.52</v>
      </c>
      <c r="K24" s="42">
        <f t="shared" si="3"/>
        <v>26.621615277815131</v>
      </c>
      <c r="L24" s="43">
        <v>1</v>
      </c>
      <c r="M24" s="44" t="s">
        <v>51</v>
      </c>
    </row>
    <row r="25" spans="1:13" x14ac:dyDescent="0.15">
      <c r="A25" s="16">
        <v>20</v>
      </c>
      <c r="B25" s="17" t="s">
        <v>52</v>
      </c>
      <c r="C25" s="17" t="s">
        <v>53</v>
      </c>
      <c r="D25" s="17">
        <v>50</v>
      </c>
      <c r="E25" s="18"/>
      <c r="F25" s="19">
        <v>0.8</v>
      </c>
      <c r="G25" s="20">
        <v>0.9</v>
      </c>
      <c r="H25" s="21">
        <f t="shared" si="0"/>
        <v>0.48</v>
      </c>
      <c r="I25" s="21">
        <f t="shared" si="1"/>
        <v>40</v>
      </c>
      <c r="J25" s="21">
        <f t="shared" si="2"/>
        <v>19.2</v>
      </c>
      <c r="K25" s="42">
        <f t="shared" si="3"/>
        <v>44.369358796358547</v>
      </c>
      <c r="L25" s="43">
        <v>1</v>
      </c>
      <c r="M25" s="44" t="s">
        <v>22</v>
      </c>
    </row>
    <row r="26" spans="1:13" x14ac:dyDescent="0.15">
      <c r="A26" s="16">
        <v>21</v>
      </c>
      <c r="B26" s="17" t="s">
        <v>54</v>
      </c>
      <c r="C26" s="17" t="s">
        <v>55</v>
      </c>
      <c r="D26" s="17">
        <v>115</v>
      </c>
      <c r="E26" s="18"/>
      <c r="F26" s="19">
        <v>0.22</v>
      </c>
      <c r="G26" s="20">
        <v>0.6</v>
      </c>
      <c r="H26" s="21">
        <f t="shared" si="0"/>
        <v>1.33</v>
      </c>
      <c r="I26" s="21">
        <f t="shared" si="1"/>
        <v>25.3</v>
      </c>
      <c r="J26" s="21">
        <f t="shared" si="2"/>
        <v>33.649000000000001</v>
      </c>
      <c r="K26" s="42">
        <f t="shared" si="3"/>
        <v>42.099230408642867</v>
      </c>
      <c r="L26" s="43">
        <v>1</v>
      </c>
      <c r="M26" s="44" t="s">
        <v>22</v>
      </c>
    </row>
    <row r="27" spans="1:13" x14ac:dyDescent="0.15">
      <c r="A27" s="16">
        <v>22</v>
      </c>
      <c r="B27" s="17" t="s">
        <v>56</v>
      </c>
      <c r="C27" s="17" t="s">
        <v>57</v>
      </c>
      <c r="D27" s="17">
        <v>90</v>
      </c>
      <c r="E27" s="18"/>
      <c r="F27" s="19">
        <v>0.22</v>
      </c>
      <c r="G27" s="20">
        <v>0.6</v>
      </c>
      <c r="H27" s="21">
        <f t="shared" si="0"/>
        <v>1.33</v>
      </c>
      <c r="I27" s="21">
        <f t="shared" si="1"/>
        <v>19.8</v>
      </c>
      <c r="J27" s="21">
        <f t="shared" si="2"/>
        <v>26.334000000000003</v>
      </c>
      <c r="K27" s="42">
        <f t="shared" si="3"/>
        <v>32.947223798068329</v>
      </c>
      <c r="L27" s="43">
        <v>1</v>
      </c>
      <c r="M27" s="44" t="s">
        <v>22</v>
      </c>
    </row>
    <row r="28" spans="1:13" x14ac:dyDescent="0.15">
      <c r="A28" s="16">
        <v>23</v>
      </c>
      <c r="B28" s="17" t="s">
        <v>58</v>
      </c>
      <c r="C28" s="17" t="s">
        <v>59</v>
      </c>
      <c r="D28" s="17">
        <v>50</v>
      </c>
      <c r="E28" s="18"/>
      <c r="F28" s="19">
        <v>0.22</v>
      </c>
      <c r="G28" s="20">
        <v>0.6</v>
      </c>
      <c r="H28" s="21">
        <f t="shared" si="0"/>
        <v>1.33</v>
      </c>
      <c r="I28" s="21">
        <f t="shared" si="1"/>
        <v>11</v>
      </c>
      <c r="J28" s="21">
        <f t="shared" si="2"/>
        <v>14.63</v>
      </c>
      <c r="K28" s="42">
        <f t="shared" si="3"/>
        <v>18.304013221149074</v>
      </c>
      <c r="L28" s="43">
        <v>1</v>
      </c>
      <c r="M28" s="44" t="s">
        <v>51</v>
      </c>
    </row>
    <row r="29" spans="1:13" x14ac:dyDescent="0.15">
      <c r="A29" s="16">
        <v>24</v>
      </c>
      <c r="B29" s="17" t="s">
        <v>60</v>
      </c>
      <c r="C29" s="17" t="s">
        <v>61</v>
      </c>
      <c r="D29" s="17">
        <v>20</v>
      </c>
      <c r="E29" s="18"/>
      <c r="F29" s="19">
        <v>0.8</v>
      </c>
      <c r="G29" s="20">
        <v>0.9</v>
      </c>
      <c r="H29" s="21">
        <f t="shared" si="0"/>
        <v>0.48</v>
      </c>
      <c r="I29" s="21">
        <f t="shared" si="1"/>
        <v>16</v>
      </c>
      <c r="J29" s="21">
        <f t="shared" si="2"/>
        <v>7.68</v>
      </c>
      <c r="K29" s="42">
        <f t="shared" si="3"/>
        <v>17.74774351854342</v>
      </c>
      <c r="L29" s="43">
        <v>1</v>
      </c>
      <c r="M29" s="44" t="s">
        <v>22</v>
      </c>
    </row>
    <row r="30" spans="1:13" x14ac:dyDescent="0.15">
      <c r="A30" s="16">
        <v>25</v>
      </c>
      <c r="B30" s="17" t="s">
        <v>62</v>
      </c>
      <c r="C30" s="17" t="s">
        <v>63</v>
      </c>
      <c r="D30" s="17">
        <v>10.4</v>
      </c>
      <c r="E30" s="18"/>
      <c r="F30" s="19">
        <v>0.8</v>
      </c>
      <c r="G30" s="20">
        <v>0.8</v>
      </c>
      <c r="H30" s="21">
        <f t="shared" si="0"/>
        <v>0.75</v>
      </c>
      <c r="I30" s="21">
        <f t="shared" si="1"/>
        <v>8.32</v>
      </c>
      <c r="J30" s="21">
        <f t="shared" si="2"/>
        <v>6.24</v>
      </c>
      <c r="K30" s="42">
        <f t="shared" si="3"/>
        <v>10.4</v>
      </c>
      <c r="L30" s="43">
        <v>1</v>
      </c>
      <c r="M30" s="44" t="s">
        <v>22</v>
      </c>
    </row>
    <row r="31" spans="1:13" x14ac:dyDescent="0.15">
      <c r="A31" s="16">
        <v>26</v>
      </c>
      <c r="B31" s="17" t="s">
        <v>64</v>
      </c>
      <c r="C31" s="17" t="s">
        <v>65</v>
      </c>
      <c r="D31" s="17">
        <v>40</v>
      </c>
      <c r="E31" s="18"/>
      <c r="F31" s="19">
        <v>0.8</v>
      </c>
      <c r="G31" s="20">
        <v>0.8</v>
      </c>
      <c r="H31" s="21">
        <f t="shared" si="0"/>
        <v>0.75</v>
      </c>
      <c r="I31" s="21">
        <f t="shared" si="1"/>
        <v>32</v>
      </c>
      <c r="J31" s="21">
        <f t="shared" si="2"/>
        <v>24</v>
      </c>
      <c r="K31" s="42">
        <f t="shared" si="3"/>
        <v>40</v>
      </c>
      <c r="L31" s="43">
        <v>1</v>
      </c>
      <c r="M31" s="44" t="s">
        <v>22</v>
      </c>
    </row>
    <row r="32" spans="1:13" x14ac:dyDescent="0.15">
      <c r="A32" s="16">
        <v>27</v>
      </c>
      <c r="B32" s="17" t="s">
        <v>66</v>
      </c>
      <c r="C32" s="17" t="s">
        <v>67</v>
      </c>
      <c r="D32" s="17">
        <v>155</v>
      </c>
      <c r="E32" s="18"/>
      <c r="F32" s="19">
        <v>0.8</v>
      </c>
      <c r="G32" s="20">
        <v>0.8</v>
      </c>
      <c r="H32" s="21">
        <f t="shared" si="0"/>
        <v>0.75</v>
      </c>
      <c r="I32" s="21">
        <f t="shared" si="1"/>
        <v>124</v>
      </c>
      <c r="J32" s="21">
        <f t="shared" si="2"/>
        <v>93</v>
      </c>
      <c r="K32" s="42">
        <f t="shared" si="3"/>
        <v>155</v>
      </c>
      <c r="L32" s="43">
        <v>2</v>
      </c>
      <c r="M32" s="44" t="s">
        <v>22</v>
      </c>
    </row>
    <row r="33" spans="1:15" x14ac:dyDescent="0.15">
      <c r="A33" s="16">
        <v>28</v>
      </c>
      <c r="B33" s="17" t="s">
        <v>68</v>
      </c>
      <c r="C33" s="17" t="s">
        <v>69</v>
      </c>
      <c r="D33" s="17">
        <v>60</v>
      </c>
      <c r="E33" s="18"/>
      <c r="F33" s="19">
        <v>0.8</v>
      </c>
      <c r="G33" s="20">
        <v>0.8</v>
      </c>
      <c r="H33" s="21">
        <f t="shared" si="0"/>
        <v>0.75</v>
      </c>
      <c r="I33" s="21">
        <f t="shared" si="1"/>
        <v>48</v>
      </c>
      <c r="J33" s="21">
        <f t="shared" si="2"/>
        <v>36</v>
      </c>
      <c r="K33" s="42">
        <f t="shared" si="3"/>
        <v>60</v>
      </c>
      <c r="L33" s="43">
        <v>1</v>
      </c>
      <c r="M33" s="44" t="s">
        <v>22</v>
      </c>
    </row>
    <row r="34" spans="1:15" x14ac:dyDescent="0.15">
      <c r="A34" s="16">
        <v>29</v>
      </c>
      <c r="B34" s="17" t="s">
        <v>70</v>
      </c>
      <c r="C34" s="17" t="s">
        <v>71</v>
      </c>
      <c r="D34" s="17"/>
      <c r="E34" s="18">
        <v>150</v>
      </c>
      <c r="F34" s="19">
        <v>1</v>
      </c>
      <c r="G34" s="20">
        <v>0.8</v>
      </c>
      <c r="H34" s="21">
        <f t="shared" si="0"/>
        <v>0.75</v>
      </c>
      <c r="I34" s="21">
        <f t="shared" si="1"/>
        <v>0</v>
      </c>
      <c r="J34" s="21">
        <f t="shared" si="2"/>
        <v>0</v>
      </c>
      <c r="K34" s="42">
        <f t="shared" si="3"/>
        <v>0</v>
      </c>
      <c r="L34" s="43">
        <v>1</v>
      </c>
      <c r="M34" s="44" t="s">
        <v>51</v>
      </c>
    </row>
    <row r="35" spans="1:15" x14ac:dyDescent="0.15">
      <c r="A35" s="16">
        <v>30</v>
      </c>
      <c r="B35" s="17" t="s">
        <v>72</v>
      </c>
      <c r="C35" s="17" t="s">
        <v>73</v>
      </c>
      <c r="D35" s="17"/>
      <c r="E35" s="18">
        <v>21</v>
      </c>
      <c r="F35" s="19">
        <v>1</v>
      </c>
      <c r="G35" s="20">
        <v>0.8</v>
      </c>
      <c r="H35" s="21">
        <f t="shared" si="0"/>
        <v>0.75</v>
      </c>
      <c r="I35" s="21">
        <f t="shared" si="1"/>
        <v>0</v>
      </c>
      <c r="J35" s="21">
        <f t="shared" si="2"/>
        <v>0</v>
      </c>
      <c r="K35" s="42">
        <f t="shared" si="3"/>
        <v>0</v>
      </c>
      <c r="L35" s="43">
        <v>1</v>
      </c>
      <c r="M35" s="44" t="s">
        <v>51</v>
      </c>
    </row>
    <row r="36" spans="1:15" x14ac:dyDescent="0.15">
      <c r="A36" s="16">
        <v>31</v>
      </c>
      <c r="B36" s="17" t="s">
        <v>74</v>
      </c>
      <c r="C36" s="17" t="s">
        <v>75</v>
      </c>
      <c r="D36" s="17"/>
      <c r="E36" s="18">
        <v>24</v>
      </c>
      <c r="F36" s="19">
        <v>1</v>
      </c>
      <c r="G36" s="20">
        <v>0.8</v>
      </c>
      <c r="H36" s="21">
        <f t="shared" si="0"/>
        <v>0.75</v>
      </c>
      <c r="I36" s="21">
        <f t="shared" si="1"/>
        <v>0</v>
      </c>
      <c r="J36" s="21">
        <f t="shared" si="2"/>
        <v>0</v>
      </c>
      <c r="K36" s="42">
        <f t="shared" si="3"/>
        <v>0</v>
      </c>
      <c r="L36" s="43">
        <v>1</v>
      </c>
      <c r="M36" s="44" t="s">
        <v>51</v>
      </c>
    </row>
    <row r="37" spans="1:15" ht="17.25" customHeight="1" x14ac:dyDescent="0.15">
      <c r="A37" s="16">
        <v>32</v>
      </c>
      <c r="B37" s="22" t="s">
        <v>76</v>
      </c>
      <c r="C37" s="22"/>
      <c r="D37" s="20"/>
      <c r="E37" s="18">
        <v>30</v>
      </c>
      <c r="F37" s="19">
        <v>1</v>
      </c>
      <c r="G37" s="20">
        <v>0.9</v>
      </c>
      <c r="H37" s="21">
        <f t="shared" si="0"/>
        <v>0.48</v>
      </c>
      <c r="I37" s="21">
        <f t="shared" si="1"/>
        <v>0</v>
      </c>
      <c r="J37" s="21">
        <f t="shared" si="2"/>
        <v>0</v>
      </c>
      <c r="K37" s="42">
        <f t="shared" si="3"/>
        <v>0</v>
      </c>
      <c r="L37" s="43">
        <v>1</v>
      </c>
      <c r="M37" s="44" t="s">
        <v>51</v>
      </c>
    </row>
    <row r="38" spans="1:15" x14ac:dyDescent="0.15">
      <c r="A38" s="5"/>
      <c r="B38" s="23"/>
      <c r="C38" s="23"/>
      <c r="D38" s="24"/>
      <c r="E38" s="7"/>
      <c r="F38" s="23"/>
      <c r="G38" s="23"/>
      <c r="H38" s="23"/>
      <c r="I38" s="23"/>
      <c r="J38" s="23"/>
      <c r="K38" s="45"/>
      <c r="L38" s="46"/>
      <c r="M38" s="47"/>
    </row>
    <row r="39" spans="1:15" x14ac:dyDescent="0.15">
      <c r="A39" s="16">
        <f>A37+1</f>
        <v>33</v>
      </c>
      <c r="B39" s="6" t="s">
        <v>77</v>
      </c>
      <c r="C39" s="6"/>
      <c r="D39" s="25">
        <f>SUM(D6:D38)</f>
        <v>2878.4</v>
      </c>
      <c r="E39" s="26"/>
      <c r="F39" s="27"/>
      <c r="G39" s="27"/>
      <c r="H39" s="27"/>
      <c r="I39" s="48">
        <f>SUM(I6:I38)</f>
        <v>1654.62</v>
      </c>
      <c r="J39" s="48">
        <f>SUM(J6:J38)</f>
        <v>1064.0249999999999</v>
      </c>
      <c r="K39" s="49">
        <f>SQRT(SUMSQ(I39,J39))</f>
        <v>1967.2103459022881</v>
      </c>
      <c r="L39" s="46" t="s">
        <v>78</v>
      </c>
      <c r="M39" s="50">
        <f>SUMIF(L6:L38,1,D6:D38)</f>
        <v>465.4</v>
      </c>
      <c r="N39" s="70" t="s">
        <v>79</v>
      </c>
      <c r="O39" s="81"/>
    </row>
    <row r="40" spans="1:15" x14ac:dyDescent="0.15">
      <c r="A40" s="84">
        <f>A39+1</f>
        <v>34</v>
      </c>
      <c r="B40" s="28">
        <v>0.85</v>
      </c>
      <c r="C40" s="86"/>
      <c r="D40" s="88"/>
      <c r="E40" s="90"/>
      <c r="F40" s="71"/>
      <c r="G40" s="73">
        <f>TRUNC(I40/K40,2)</f>
        <v>0.81</v>
      </c>
      <c r="H40" s="71"/>
      <c r="I40" s="51">
        <f>B40*I39</f>
        <v>1406.4269999999999</v>
      </c>
      <c r="J40" s="51">
        <f>B41*J39</f>
        <v>1010.8237499999998</v>
      </c>
      <c r="K40" s="49">
        <f>SQRT(SUMSQ(I40,J40))</f>
        <v>1731.9935218969676</v>
      </c>
      <c r="L40" s="46" t="s">
        <v>80</v>
      </c>
      <c r="M40" s="50">
        <f>SUMIF(L6:L38,2,D6:D38)</f>
        <v>743</v>
      </c>
      <c r="N40" s="70"/>
      <c r="O40" s="81"/>
    </row>
    <row r="41" spans="1:15" x14ac:dyDescent="0.15">
      <c r="A41" s="85"/>
      <c r="B41" s="29">
        <v>0.95</v>
      </c>
      <c r="C41" s="87"/>
      <c r="D41" s="89"/>
      <c r="E41" s="91"/>
      <c r="F41" s="72"/>
      <c r="G41" s="74"/>
      <c r="H41" s="72"/>
      <c r="I41" s="27"/>
      <c r="J41" s="52"/>
      <c r="K41" s="53"/>
      <c r="L41" s="46"/>
      <c r="M41" s="50"/>
      <c r="N41" s="70"/>
      <c r="O41" s="81"/>
    </row>
    <row r="42" spans="1:15" x14ac:dyDescent="0.15">
      <c r="A42" s="16">
        <f>A40+1</f>
        <v>35</v>
      </c>
      <c r="B42" s="23" t="s">
        <v>81</v>
      </c>
      <c r="C42" s="23"/>
      <c r="D42" s="30"/>
      <c r="E42" s="31"/>
      <c r="F42" s="27"/>
      <c r="G42" s="27"/>
      <c r="H42" s="27"/>
      <c r="I42" s="27"/>
      <c r="J42" s="52">
        <v>600</v>
      </c>
      <c r="K42" s="53"/>
      <c r="L42" s="46" t="s">
        <v>82</v>
      </c>
      <c r="M42" s="50">
        <f>SUMIF(L6:L38,3,D6:D38)</f>
        <v>1670</v>
      </c>
      <c r="N42" s="70"/>
      <c r="O42" s="81"/>
    </row>
    <row r="43" spans="1:15" x14ac:dyDescent="0.15">
      <c r="A43" s="16">
        <f>A42+1</f>
        <v>36</v>
      </c>
      <c r="B43" s="23" t="s">
        <v>83</v>
      </c>
      <c r="C43" s="23"/>
      <c r="D43" s="32"/>
      <c r="E43" s="26"/>
      <c r="F43" s="33">
        <f>TRUNC(I43/D39,2)</f>
        <v>0.48</v>
      </c>
      <c r="G43" s="33">
        <f>I43/K43</f>
        <v>0.95988693581795026</v>
      </c>
      <c r="H43" s="27"/>
      <c r="I43" s="33">
        <f>I40</f>
        <v>1406.4269999999999</v>
      </c>
      <c r="J43" s="51">
        <f>J40-J42</f>
        <v>410.82374999999979</v>
      </c>
      <c r="K43" s="54">
        <f>SQRT(SUMSQ(I43,J43))</f>
        <v>1465.2006892890345</v>
      </c>
      <c r="L43" s="46" t="s">
        <v>84</v>
      </c>
      <c r="M43" s="50">
        <f>SUMIF(M6:M38,"是",D6:D38)+SUMIF(M6:M38,"是",E6:E38)</f>
        <v>305</v>
      </c>
      <c r="N43" s="69" t="s">
        <v>85</v>
      </c>
      <c r="O43" s="70"/>
    </row>
    <row r="44" spans="1:15" x14ac:dyDescent="0.15">
      <c r="A44" s="16">
        <f>A43+1</f>
        <v>37</v>
      </c>
      <c r="B44" s="23" t="s">
        <v>86</v>
      </c>
      <c r="C44" s="23"/>
      <c r="D44" s="32"/>
      <c r="E44" s="26"/>
      <c r="F44" s="27"/>
      <c r="G44" s="27"/>
      <c r="H44" s="27"/>
      <c r="I44" s="27"/>
      <c r="J44" s="27"/>
      <c r="K44" s="55">
        <v>2000</v>
      </c>
      <c r="L44" s="56" t="s">
        <v>87</v>
      </c>
      <c r="M44" s="57">
        <f>SUMIF(M6:M38,"是",E6:E38)</f>
        <v>225</v>
      </c>
      <c r="N44" s="69"/>
      <c r="O44" s="70"/>
    </row>
    <row r="45" spans="1:15" x14ac:dyDescent="0.15">
      <c r="A45" s="34">
        <f>A44+1</f>
        <v>38</v>
      </c>
      <c r="B45" s="35" t="s">
        <v>88</v>
      </c>
      <c r="C45" s="35"/>
      <c r="D45" s="36"/>
      <c r="E45" s="37"/>
      <c r="F45" s="38"/>
      <c r="G45" s="38"/>
      <c r="H45" s="38"/>
      <c r="I45" s="58"/>
      <c r="J45" s="58"/>
      <c r="K45" s="59">
        <f>TRUNC(K43/K44,4)</f>
        <v>0.73260000000000003</v>
      </c>
      <c r="L45" s="60"/>
      <c r="M45" s="61"/>
    </row>
    <row r="47" spans="1:15" ht="15" thickBot="1" x14ac:dyDescent="0.2"/>
    <row r="48" spans="1:15" x14ac:dyDescent="0.15">
      <c r="B48" s="92" t="s">
        <v>89</v>
      </c>
      <c r="C48" s="93"/>
      <c r="D48" s="93"/>
      <c r="E48" s="94"/>
    </row>
    <row r="49" spans="2:5" x14ac:dyDescent="0.15">
      <c r="B49" s="95" t="s">
        <v>90</v>
      </c>
      <c r="C49" s="96"/>
      <c r="D49" s="96"/>
      <c r="E49" s="97"/>
    </row>
    <row r="50" spans="2:5" x14ac:dyDescent="0.15">
      <c r="B50" s="95" t="s">
        <v>91</v>
      </c>
      <c r="C50" s="96"/>
      <c r="D50" s="96"/>
      <c r="E50" s="97"/>
    </row>
    <row r="51" spans="2:5" x14ac:dyDescent="0.15">
      <c r="B51" s="98" t="s">
        <v>92</v>
      </c>
      <c r="C51" s="99"/>
      <c r="D51" s="99"/>
      <c r="E51" s="100"/>
    </row>
    <row r="52" spans="2:5" ht="15" thickBot="1" x14ac:dyDescent="0.2">
      <c r="B52" s="103" t="s">
        <v>93</v>
      </c>
      <c r="C52" s="101"/>
      <c r="D52" s="101"/>
      <c r="E52" s="102"/>
    </row>
    <row r="53" spans="2:5" x14ac:dyDescent="0.15">
      <c r="B53" s="82"/>
      <c r="C53" s="82"/>
      <c r="D53" s="82"/>
      <c r="E53" s="82"/>
    </row>
    <row r="54" spans="2:5" x14ac:dyDescent="0.15">
      <c r="B54" s="82"/>
      <c r="C54" s="82"/>
      <c r="D54" s="82"/>
      <c r="E54" s="82"/>
    </row>
    <row r="55" spans="2:5" x14ac:dyDescent="0.15">
      <c r="B55" s="82"/>
      <c r="C55" s="82"/>
      <c r="D55" s="82"/>
      <c r="E55" s="82"/>
    </row>
  </sheetData>
  <sheetProtection password="CF7A" sheet="1" formatCells="0" formatColumns="0" formatRows="0" insertColumns="0" insertRows="0" insertHyperlinks="0" deleteColumns="0" deleteRows="0" sort="0" autoFilter="0" pivotTables="0"/>
  <mergeCells count="25">
    <mergeCell ref="B53:E53"/>
    <mergeCell ref="B54:E54"/>
    <mergeCell ref="B55:E55"/>
    <mergeCell ref="A3:A5"/>
    <mergeCell ref="A40:A41"/>
    <mergeCell ref="C40:C41"/>
    <mergeCell ref="D40:D41"/>
    <mergeCell ref="E40:E41"/>
    <mergeCell ref="B3:C4"/>
    <mergeCell ref="B48:E48"/>
    <mergeCell ref="B49:E49"/>
    <mergeCell ref="B50:E50"/>
    <mergeCell ref="B51:E51"/>
    <mergeCell ref="B52:E52"/>
    <mergeCell ref="A2:K2"/>
    <mergeCell ref="D3:H3"/>
    <mergeCell ref="I3:K3"/>
    <mergeCell ref="N43:O43"/>
    <mergeCell ref="N44:O44"/>
    <mergeCell ref="F40:F41"/>
    <mergeCell ref="G40:G41"/>
    <mergeCell ref="H40:H41"/>
    <mergeCell ref="L2:L5"/>
    <mergeCell ref="M2:M5"/>
    <mergeCell ref="N39:O42"/>
  </mergeCells>
  <phoneticPr fontId="7" type="noConversion"/>
  <pageMargins left="0.75" right="0.75" top="1" bottom="1" header="0.5" footer="0.5"/>
  <pageSetup paperSize="9" scale="70" orientation="portrait" r:id="rId1"/>
  <headerFooter alignWithMargins="0"/>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变压器负荷计算书</vt:lpstr>
      <vt:lpstr>变压器负荷计算书!Print_Area</vt:lpstr>
    </vt:vector>
  </TitlesOfParts>
  <Company>ippr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dc:creator>
  <cp:lastModifiedBy>mu he</cp:lastModifiedBy>
  <cp:lastPrinted>2020-03-31T05:37:00Z</cp:lastPrinted>
  <dcterms:created xsi:type="dcterms:W3CDTF">2006-08-11T01:27:00Z</dcterms:created>
  <dcterms:modified xsi:type="dcterms:W3CDTF">2024-07-13T07:50:42Z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B0784403D32045DF8677909787C056CF_13</vt:lpwstr>
  </property>
</Properties>
</file>